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boc-003\ktm$\alt\KTM\Sales\11 Technische Informationen\001 Technik 2019\Kalkulationstool Finale versie\NL\"/>
    </mc:Choice>
  </mc:AlternateContent>
  <workbookProtection workbookAlgorithmName="SHA-512" workbookHashValue="YjWUVmOZNa9QjxclDK3iPjlbshGGDMAmXawHR2lL4tXEEy7YB4YDErN7YbnpiAyphpoJ2xNqIUarrPsRiskMlw==" workbookSaltValue="MUola6ZhONG9ln8fFF4XuA==" workbookSpinCount="100000" lockStructure="1"/>
  <bookViews>
    <workbookView xWindow="-120" yWindow="-120" windowWidth="38640" windowHeight="15840"/>
  </bookViews>
  <sheets>
    <sheet name="Cube SF" sheetId="3" r:id="rId1"/>
  </sheets>
  <definedNames>
    <definedName name="Breedtes" localSheetId="0">'Cube SF'!$C$6:$C$12</definedName>
    <definedName name="Breedtes">#REF!</definedName>
    <definedName name="Hoogtes" localSheetId="0">'Cube SF'!$D$6:$D$12</definedName>
    <definedName name="Hoogtes">#REF!</definedName>
    <definedName name="Hulp" localSheetId="0">'Cube SF'!$Y$2</definedName>
    <definedName name="Hulp">#REF!</definedName>
    <definedName name="HulpRij" localSheetId="0">'Cube SF'!$Z$2</definedName>
    <definedName name="HulpRij">#REF!</definedName>
    <definedName name="Norm_B" localSheetId="0">'Cube SF'!$C$8</definedName>
    <definedName name="Norm_B">#REF!</definedName>
    <definedName name="Norm_H" localSheetId="0">'Cube SF'!$D$8</definedName>
    <definedName name="Norm_H">#REF!</definedName>
    <definedName name="S_D" localSheetId="0">'Cube SF'!$B$3</definedName>
    <definedName name="S_D">#REF!</definedName>
    <definedName name="SingleDouble" localSheetId="0">'Cube SF'!$U$22:$U$23</definedName>
    <definedName name="SingleDouble">#REF!</definedName>
    <definedName name="Soort" localSheetId="0">'Cube SF'!$B$2</definedName>
    <definedName name="Soort">#REF!</definedName>
    <definedName name="Soorten" localSheetId="0">'Cube SF'!$U$2:$U$11</definedName>
    <definedName name="Soorten">#REF!</definedName>
    <definedName name="Taal" localSheetId="0">'Cube SF'!$B$1</definedName>
    <definedName name="Taal">#REF!</definedName>
    <definedName name="TabVertalingen" localSheetId="0">'Cube SF'!$U$12:$W$26</definedName>
    <definedName name="TabVertalingen">#REF!</definedName>
    <definedName name="Talen" localSheetId="0">'Cube SF'!$U$1:$W$1</definedName>
    <definedName name="Talen">#REF!</definedName>
    <definedName name="Ventilatie" localSheetId="0">'Cube SF'!$D$13</definedName>
    <definedName name="Ventilat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" i="3" l="1"/>
  <c r="A13" i="3" s="1"/>
  <c r="A1" i="3" l="1"/>
  <c r="A3" i="3"/>
  <c r="A7" i="3"/>
  <c r="Z2" i="3"/>
  <c r="A6" i="3"/>
  <c r="A10" i="3"/>
  <c r="A11" i="3"/>
  <c r="A2" i="3"/>
  <c r="C5" i="3"/>
  <c r="A8" i="3"/>
  <c r="A12" i="3"/>
  <c r="D5" i="3"/>
  <c r="A9" i="3"/>
</calcChain>
</file>

<file path=xl/sharedStrings.xml><?xml version="1.0" encoding="utf-8"?>
<sst xmlns="http://schemas.openxmlformats.org/spreadsheetml/2006/main" count="237" uniqueCount="87">
  <si>
    <t>A</t>
  </si>
  <si>
    <t>B</t>
  </si>
  <si>
    <t>C</t>
  </si>
  <si>
    <t>E</t>
  </si>
  <si>
    <t>F</t>
  </si>
  <si>
    <t>H</t>
  </si>
  <si>
    <t>I</t>
  </si>
  <si>
    <t>Language</t>
  </si>
  <si>
    <t>Breedte</t>
  </si>
  <si>
    <t>Hoogte</t>
  </si>
  <si>
    <t>Maat</t>
  </si>
  <si>
    <t>Single</t>
  </si>
  <si>
    <t>Double</t>
  </si>
  <si>
    <t>Type</t>
  </si>
  <si>
    <t>S/D</t>
  </si>
  <si>
    <t>NL</t>
  </si>
  <si>
    <t>Min B</t>
  </si>
  <si>
    <t>Max B</t>
  </si>
  <si>
    <t>Door dimension</t>
  </si>
  <si>
    <t>Structural wall opening</t>
  </si>
  <si>
    <t>Subframe outer dimension</t>
  </si>
  <si>
    <t>Frame rebate dimension</t>
  </si>
  <si>
    <t>Frame outer dimension</t>
  </si>
  <si>
    <t>Frame outer edge dimension</t>
  </si>
  <si>
    <t>Clearance dimension</t>
  </si>
  <si>
    <t xml:space="preserve"> </t>
  </si>
  <si>
    <t>Deurblad</t>
  </si>
  <si>
    <t>Cube op de wand</t>
  </si>
  <si>
    <t>Cube op de wand zonder uitkap</t>
  </si>
  <si>
    <t>RE-Cube op de wand</t>
  </si>
  <si>
    <t>Cube flush 6 mm</t>
  </si>
  <si>
    <t>RE-Cube flush 6 mm</t>
  </si>
  <si>
    <t>Cube flush 12 mm</t>
  </si>
  <si>
    <t>Ruimte onder de deur</t>
  </si>
  <si>
    <t>Vrije doorgang</t>
  </si>
  <si>
    <t>Kozijn binnenmaat</t>
  </si>
  <si>
    <t>Kozijn opdekmaat</t>
  </si>
  <si>
    <t>Stelkozijn buitenmaat</t>
  </si>
  <si>
    <t>Ruwbouw sparingmaat</t>
  </si>
  <si>
    <t>RE-Cube flush 12 mm</t>
  </si>
  <si>
    <t>Cube SF</t>
  </si>
  <si>
    <t>Undercover</t>
  </si>
  <si>
    <t>RE-Undercover</t>
  </si>
  <si>
    <t>Hulp</t>
  </si>
  <si>
    <t>Kozijn buitenmaat</t>
  </si>
  <si>
    <t>Width</t>
  </si>
  <si>
    <t>Height</t>
  </si>
  <si>
    <t>maat B</t>
  </si>
  <si>
    <t>Türblattaussenmaß</t>
  </si>
  <si>
    <t>Zargenfalzmaße</t>
  </si>
  <si>
    <t>Futteraußenmaße</t>
  </si>
  <si>
    <t>Durchgangsmaße</t>
  </si>
  <si>
    <t>Bodenluft</t>
  </si>
  <si>
    <t>Maueröffnungsmaße</t>
  </si>
  <si>
    <t>Blindstockaußenmaße</t>
  </si>
  <si>
    <t>Bekleidungs-außenmaße</t>
  </si>
  <si>
    <t>1-flügelig</t>
  </si>
  <si>
    <t>2-flügelig</t>
  </si>
  <si>
    <t xml:space="preserve">Höhe </t>
  </si>
  <si>
    <t>Breite</t>
  </si>
  <si>
    <t>Enkel</t>
  </si>
  <si>
    <t>Dubbel</t>
  </si>
  <si>
    <t>Cube on the wall without</t>
  </si>
  <si>
    <t>RE-Cube on the wall</t>
  </si>
  <si>
    <t>Cube  flush 6 mm</t>
  </si>
  <si>
    <t>Cube on the wall with</t>
  </si>
  <si>
    <t>Wandumfassend Reverse</t>
  </si>
  <si>
    <t>Wandumfassend ohne ausstemmen</t>
  </si>
  <si>
    <t>Wandumfassend mit ausstemmen</t>
  </si>
  <si>
    <t>Ventilation space under door</t>
  </si>
  <si>
    <t>HulpRij</t>
  </si>
  <si>
    <t>EN</t>
  </si>
  <si>
    <t>DE</t>
  </si>
  <si>
    <t>Taal</t>
  </si>
  <si>
    <t>Kozijnsysteem</t>
  </si>
  <si>
    <t>Enkeldeur/ dubbeldeur</t>
  </si>
  <si>
    <t>Single/ double</t>
  </si>
  <si>
    <t>Framesystem</t>
  </si>
  <si>
    <t>Sprache</t>
  </si>
  <si>
    <t>Zargesystem</t>
  </si>
  <si>
    <t>1-flügelig/ 2-flügelig</t>
  </si>
  <si>
    <t>q</t>
  </si>
  <si>
    <t>Cube wandbündig 6 mm</t>
  </si>
  <si>
    <t>RE-Cube wandbündig 6 mm</t>
  </si>
  <si>
    <t>Cube wandbündig 12 mm</t>
  </si>
  <si>
    <t>RE-Cube wandbündig 12 mm</t>
  </si>
  <si>
    <t>Afmetingen in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</si>
</sst>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8"/>
      <color theme="0" tint="-0.499984740745262"/>
      <name val="Wingdings 3"/>
      <family val="1"/>
      <charset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theme="4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5" fontId="0" fillId="0" borderId="15" xfId="1" applyNumberFormat="1" applyFont="1" applyFill="1" applyBorder="1" applyProtection="1"/>
    <xf numFmtId="0" fontId="7" fillId="0" borderId="0" xfId="0" applyFont="1" applyFill="1" applyBorder="1"/>
    <xf numFmtId="0" fontId="0" fillId="4" borderId="16" xfId="0" applyFont="1" applyFill="1" applyBorder="1"/>
    <xf numFmtId="0" fontId="0" fillId="6" borderId="16" xfId="0" applyFont="1" applyFill="1" applyBorder="1"/>
    <xf numFmtId="0" fontId="0" fillId="5" borderId="16" xfId="0" applyFill="1" applyBorder="1"/>
    <xf numFmtId="0" fontId="5" fillId="7" borderId="0" xfId="0" applyFont="1" applyFill="1"/>
    <xf numFmtId="0" fontId="8" fillId="0" borderId="0" xfId="0" applyFont="1"/>
    <xf numFmtId="0" fontId="0" fillId="4" borderId="16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165" fontId="0" fillId="5" borderId="16" xfId="1" applyNumberFormat="1" applyFont="1" applyFill="1" applyBorder="1" applyAlignment="1" applyProtection="1">
      <alignment horizontal="center"/>
      <protection locked="0"/>
    </xf>
    <xf numFmtId="165" fontId="0" fillId="2" borderId="16" xfId="1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06/relationships/vbaProject" Target="vbaProject.bin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144780</xdr:colOff>
          <xdr:row>13</xdr:row>
          <xdr:rowOff>175260</xdr:rowOff>
        </xdr:from>
        <xdr:to>
          <xdr:col>1</xdr:col>
          <xdr:colOff>83820</xdr:colOff>
          <xdr:row>15</xdr:row>
          <xdr:rowOff>182880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13</xdr:row>
          <xdr:rowOff>182880</xdr:rowOff>
        </xdr:from>
        <xdr:to>
          <xdr:col>3</xdr:col>
          <xdr:colOff>723900</xdr:colOff>
          <xdr:row>16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19</xdr:row>
      <xdr:rowOff>1</xdr:rowOff>
    </xdr:from>
    <xdr:to>
      <xdr:col>4</xdr:col>
      <xdr:colOff>84225</xdr:colOff>
      <xdr:row>48</xdr:row>
      <xdr:rowOff>30481</xdr:rowOff>
    </xdr:to>
    <xdr:pic>
      <xdr:nvPicPr>
        <xdr:cNvPr id="7" name="Afbeelding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4721"/>
          <a:ext cx="4412385" cy="53340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274320</xdr:colOff>
      <xdr:row>18</xdr:row>
      <xdr:rowOff>167640</xdr:rowOff>
    </xdr:from>
    <xdr:to>
      <xdr:col>37</xdr:col>
      <xdr:colOff>468703</xdr:colOff>
      <xdr:row>48</xdr:row>
      <xdr:rowOff>38100</xdr:rowOff>
    </xdr:to>
    <xdr:pic>
      <xdr:nvPicPr>
        <xdr:cNvPr id="8" name="Afbeelding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320" y="3459480"/>
          <a:ext cx="4461583" cy="535686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37</xdr:col>
      <xdr:colOff>571500</xdr:colOff>
      <xdr:row>1</xdr:row>
      <xdr:rowOff>98334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0" y="0"/>
          <a:ext cx="1181100" cy="281214"/>
        </a:xfrm>
        <a:prstGeom prst="rect">
          <a:avLst/>
        </a:prstGeom>
      </xdr:spPr>
    </xdr:pic>
    <xdr:clientData/>
  </xdr:twoCellAnchor>
  <xdr:twoCellAnchor>
    <xdr:from>
      <xdr:col>26</xdr:col>
      <xdr:colOff>571500</xdr:colOff>
      <xdr:row>11</xdr:row>
      <xdr:rowOff>38100</xdr:rowOff>
    </xdr:from>
    <xdr:to>
      <xdr:col>38</xdr:col>
      <xdr:colOff>83820</xdr:colOff>
      <xdr:row>14</xdr:row>
      <xdr:rowOff>53340</xdr:rowOff>
    </xdr:to>
    <xdr:sp macro="" textlink="">
      <xdr:nvSpPr>
        <xdr:cNvPr id="9" name="Tekstvak 8"/>
        <xdr:cNvSpPr txBox="1"/>
      </xdr:nvSpPr>
      <xdr:spPr>
        <a:xfrm>
          <a:off x="5753100" y="2049780"/>
          <a:ext cx="6827520" cy="563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Opmerking</a:t>
          </a:r>
        </a:p>
        <a:p>
          <a:r>
            <a:rPr lang="nl-N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 een visueel identiek uiterlijk en een eenvoudigere orderverwerking is het mogelijk dat sparingsmaten voor orders worden samengevoegd om dezelfde deurhoogte te krijgen.</a:t>
          </a:r>
          <a:r>
            <a:rPr lang="nl-N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NL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raden aan om de afmetingen van de sparingen te geven bij het plaatsen van bestellingen.</a:t>
          </a:r>
        </a:p>
      </xdr:txBody>
    </xdr:sp>
    <xdr:clientData/>
  </xdr:twoCellAnchor>
  <xdr:twoCellAnchor>
    <xdr:from>
      <xdr:col>26</xdr:col>
      <xdr:colOff>571500</xdr:colOff>
      <xdr:row>4</xdr:row>
      <xdr:rowOff>144780</xdr:rowOff>
    </xdr:from>
    <xdr:to>
      <xdr:col>38</xdr:col>
      <xdr:colOff>83820</xdr:colOff>
      <xdr:row>10</xdr:row>
      <xdr:rowOff>106680</xdr:rowOff>
    </xdr:to>
    <xdr:sp macro="" textlink="">
      <xdr:nvSpPr>
        <xdr:cNvPr id="10" name="Tekstvak 9"/>
        <xdr:cNvSpPr txBox="1"/>
      </xdr:nvSpPr>
      <xdr:spPr>
        <a:xfrm>
          <a:off x="5753100" y="876300"/>
          <a:ext cx="6827520" cy="1059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Minimale</a:t>
          </a:r>
          <a:r>
            <a:rPr lang="nl-NL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afgewerkte eindwanddikte 100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mm</a:t>
          </a:r>
          <a:r>
            <a:rPr lang="nl-NL" sz="900"/>
            <a:t> 		</a:t>
          </a:r>
          <a:r>
            <a:rPr lang="nl-NL" sz="900" u="sng"/>
            <a:t>Dubbele</a:t>
          </a:r>
          <a:r>
            <a:rPr lang="nl-NL" sz="900" u="sng" baseline="0"/>
            <a:t> deur</a:t>
          </a:r>
          <a:r>
            <a:rPr lang="nl-NL" sz="900" u="sng"/>
            <a:t>  </a:t>
          </a:r>
        </a:p>
        <a:p>
          <a:endParaRPr lang="nl-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Maatvoering op basis van  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nl-NL" sz="900"/>
            <a:t> 			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Deur</a:t>
          </a:r>
          <a:r>
            <a:rPr lang="nl-NL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breedte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deurbreedte</a:t>
          </a:r>
          <a:r>
            <a:rPr lang="nl-NL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+ 10 mm / 2</a:t>
          </a:r>
          <a:r>
            <a:rPr lang="nl-NL" sz="900"/>
            <a:t> </a:t>
          </a: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  Zijwaarts               Bovenzijde</a:t>
          </a: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Montageruimte (</a:t>
          </a:r>
          <a:r>
            <a:rPr lang="nl-NL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nl-NL" sz="900"/>
            <a:t>  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x 4 = 8 mm</a:t>
          </a:r>
          <a:r>
            <a:rPr lang="nl-NL" sz="900"/>
            <a:t>       9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mm</a:t>
          </a:r>
          <a:r>
            <a:rPr lang="nl-NL" sz="900"/>
            <a:t> 		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Voorbeeld: 	B = 1412 mm</a:t>
          </a:r>
          <a:r>
            <a:rPr lang="nl-NL" sz="900"/>
            <a:t> </a:t>
          </a:r>
        </a:p>
        <a:p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Deur</a:t>
          </a:r>
          <a:r>
            <a:rPr lang="nl-NL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breedtes</a:t>
          </a:r>
          <a:r>
            <a:rPr lang="nl-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2 x 711 mm</a:t>
          </a:r>
          <a:r>
            <a:rPr lang="nl-NL" sz="9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autoPageBreaks="0" fitToPage="1"/>
  </sheetPr>
  <dimension ref="A1:Z42"/>
  <sheetViews>
    <sheetView tabSelected="1" zoomScaleNormal="100" workbookViewId="0">
      <selection activeCell="AA23" sqref="AA23"/>
    </sheetView>
  </sheetViews>
  <sheetFormatPr defaultRowHeight="14.4" x14ac:dyDescent="0.3"/>
  <cols>
    <col min="1" max="1" width="27" customWidth="1"/>
    <col min="2" max="2" width="7.88671875" bestFit="1" customWidth="1"/>
    <col min="3" max="3" width="13.6640625" customWidth="1"/>
    <col min="4" max="4" width="14.5546875" customWidth="1"/>
    <col min="5" max="5" width="3.33203125" customWidth="1"/>
    <col min="6" max="6" width="9.109375" customWidth="1"/>
    <col min="7" max="7" width="26.6640625" hidden="1" customWidth="1"/>
    <col min="8" max="8" width="9.109375" hidden="1" customWidth="1"/>
    <col min="9" max="11" width="8.109375" hidden="1" customWidth="1"/>
    <col min="12" max="12" width="21.88671875" style="1" hidden="1" customWidth="1"/>
    <col min="13" max="13" width="25.109375" style="1" hidden="1" customWidth="1"/>
    <col min="14" max="14" width="15.33203125" style="1" hidden="1" customWidth="1"/>
    <col min="15" max="15" width="23.109375" style="1" hidden="1" customWidth="1"/>
    <col min="16" max="16" width="22.109375" style="1" hidden="1" customWidth="1"/>
    <col min="17" max="17" width="27.109375" style="1" hidden="1" customWidth="1"/>
    <col min="18" max="18" width="19.88671875" style="1" hidden="1" customWidth="1"/>
    <col min="19" max="19" width="28" style="1" hidden="1" customWidth="1"/>
    <col min="20" max="20" width="9.109375" hidden="1" customWidth="1"/>
    <col min="21" max="21" width="29.44140625" style="22" hidden="1" customWidth="1"/>
    <col min="22" max="22" width="28" hidden="1" customWidth="1"/>
    <col min="23" max="23" width="33.44140625" hidden="1" customWidth="1"/>
    <col min="24" max="24" width="9.109375" hidden="1" customWidth="1"/>
    <col min="25" max="25" width="5.109375" hidden="1" customWidth="1"/>
    <col min="26" max="26" width="7.44140625" hidden="1" customWidth="1"/>
  </cols>
  <sheetData>
    <row r="1" spans="1:26" x14ac:dyDescent="0.3">
      <c r="A1" s="54" t="str">
        <f>VLOOKUP("Taal",TabVertalingen,Hulp,FALSE)</f>
        <v>Taal</v>
      </c>
      <c r="B1" s="61" t="s">
        <v>15</v>
      </c>
      <c r="C1" s="61"/>
      <c r="D1" s="61"/>
      <c r="E1" s="55" t="s">
        <v>81</v>
      </c>
      <c r="G1" s="18" t="s">
        <v>13</v>
      </c>
      <c r="H1" s="19" t="s">
        <v>14</v>
      </c>
      <c r="I1" s="19" t="s">
        <v>10</v>
      </c>
      <c r="J1" s="19" t="s">
        <v>16</v>
      </c>
      <c r="K1" s="19" t="s">
        <v>17</v>
      </c>
      <c r="L1" s="20" t="s">
        <v>0</v>
      </c>
      <c r="M1" s="20" t="s">
        <v>3</v>
      </c>
      <c r="N1" s="20" t="s">
        <v>1</v>
      </c>
      <c r="O1" s="20" t="s">
        <v>5</v>
      </c>
      <c r="P1" s="20" t="s">
        <v>4</v>
      </c>
      <c r="Q1" s="20" t="s">
        <v>6</v>
      </c>
      <c r="R1" s="21" t="s">
        <v>2</v>
      </c>
      <c r="S1" s="21"/>
      <c r="U1" s="23" t="s">
        <v>15</v>
      </c>
      <c r="V1" s="23" t="s">
        <v>71</v>
      </c>
      <c r="W1" s="23" t="s">
        <v>72</v>
      </c>
      <c r="Y1" s="23" t="s">
        <v>43</v>
      </c>
      <c r="Z1" s="23" t="s">
        <v>70</v>
      </c>
    </row>
    <row r="2" spans="1:26" x14ac:dyDescent="0.3">
      <c r="A2" s="54" t="str">
        <f>VLOOKUP("Kozijnsysteem",TabVertalingen,Hulp,FALSE)</f>
        <v>Kozijnsysteem</v>
      </c>
      <c r="B2" s="61" t="s">
        <v>40</v>
      </c>
      <c r="C2" s="61"/>
      <c r="D2" s="61"/>
      <c r="E2" s="55" t="s">
        <v>81</v>
      </c>
      <c r="G2" s="25"/>
      <c r="H2" s="26"/>
      <c r="I2" s="26"/>
      <c r="J2" s="26" t="s">
        <v>47</v>
      </c>
      <c r="K2" s="26" t="s">
        <v>47</v>
      </c>
      <c r="L2" s="27" t="s">
        <v>19</v>
      </c>
      <c r="M2" s="27" t="s">
        <v>20</v>
      </c>
      <c r="N2" s="27" t="s">
        <v>18</v>
      </c>
      <c r="O2" s="27" t="s">
        <v>21</v>
      </c>
      <c r="P2" s="27" t="s">
        <v>22</v>
      </c>
      <c r="Q2" s="27" t="s">
        <v>23</v>
      </c>
      <c r="R2" s="28" t="s">
        <v>24</v>
      </c>
      <c r="S2" s="28" t="s">
        <v>69</v>
      </c>
      <c r="U2" s="45" t="s">
        <v>27</v>
      </c>
      <c r="V2" s="45" t="s">
        <v>65</v>
      </c>
      <c r="W2" s="45" t="s">
        <v>68</v>
      </c>
      <c r="Y2">
        <f>MATCH(Taal,Talen,0)</f>
        <v>1</v>
      </c>
      <c r="Z2">
        <f ca="1">MATCH(Soort,OFFSET(Soorten,,Hulp-1),0)</f>
        <v>8</v>
      </c>
    </row>
    <row r="3" spans="1:26" x14ac:dyDescent="0.3">
      <c r="A3" s="54" t="str">
        <f>VLOOKUP("Enkeldeur/ dubbeldeur",TabVertalingen,Hulp,FALSE)</f>
        <v>Enkeldeur/ dubbeldeur</v>
      </c>
      <c r="B3" s="61" t="s">
        <v>60</v>
      </c>
      <c r="C3" s="61"/>
      <c r="D3" s="61"/>
      <c r="E3" s="55" t="s">
        <v>81</v>
      </c>
      <c r="G3" s="4" t="s">
        <v>27</v>
      </c>
      <c r="H3" s="5" t="s">
        <v>11</v>
      </c>
      <c r="I3" s="5" t="s">
        <v>8</v>
      </c>
      <c r="J3" s="30">
        <v>500</v>
      </c>
      <c r="K3" s="30">
        <v>1235</v>
      </c>
      <c r="L3" s="6">
        <v>51</v>
      </c>
      <c r="M3" s="6"/>
      <c r="N3" s="6">
        <v>0</v>
      </c>
      <c r="O3" s="6">
        <v>7</v>
      </c>
      <c r="P3" s="6">
        <v>111</v>
      </c>
      <c r="Q3" s="6">
        <v>32</v>
      </c>
      <c r="R3" s="7">
        <v>-19</v>
      </c>
      <c r="S3" s="7"/>
      <c r="U3" s="45" t="s">
        <v>28</v>
      </c>
      <c r="V3" s="45" t="s">
        <v>62</v>
      </c>
      <c r="W3" s="45" t="s">
        <v>67</v>
      </c>
    </row>
    <row r="4" spans="1:26" x14ac:dyDescent="0.3">
      <c r="G4" s="14" t="s">
        <v>27</v>
      </c>
      <c r="H4" s="15" t="s">
        <v>11</v>
      </c>
      <c r="I4" s="15" t="s">
        <v>9</v>
      </c>
      <c r="J4" s="31">
        <v>1800</v>
      </c>
      <c r="K4" s="31">
        <v>3000</v>
      </c>
      <c r="L4" s="16">
        <v>38</v>
      </c>
      <c r="M4" s="16"/>
      <c r="N4" s="16">
        <v>0</v>
      </c>
      <c r="O4" s="16">
        <v>8</v>
      </c>
      <c r="P4" s="16">
        <v>60</v>
      </c>
      <c r="Q4" s="16">
        <v>20</v>
      </c>
      <c r="R4" s="17">
        <v>-5</v>
      </c>
      <c r="S4" s="17">
        <v>5</v>
      </c>
      <c r="U4" s="45" t="s">
        <v>29</v>
      </c>
      <c r="V4" s="45" t="s">
        <v>63</v>
      </c>
      <c r="W4" s="45" t="s">
        <v>66</v>
      </c>
    </row>
    <row r="5" spans="1:26" x14ac:dyDescent="0.3">
      <c r="A5" s="48"/>
      <c r="B5" s="49" t="s">
        <v>25</v>
      </c>
      <c r="C5" s="49" t="str">
        <f>VLOOKUP("Breedte",TabVertalingen,Hulp,FALSE)</f>
        <v>Breedte</v>
      </c>
      <c r="D5" s="49" t="str">
        <f>VLOOKUP("Hoogte",TabVertalingen,Hulp,FALSE)</f>
        <v>Hoogte</v>
      </c>
      <c r="G5" s="8" t="s">
        <v>27</v>
      </c>
      <c r="H5" s="9" t="s">
        <v>12</v>
      </c>
      <c r="I5" s="9" t="s">
        <v>8</v>
      </c>
      <c r="J5" s="29">
        <v>1000</v>
      </c>
      <c r="K5" s="29">
        <v>2400</v>
      </c>
      <c r="L5" s="10">
        <v>68</v>
      </c>
      <c r="M5" s="10"/>
      <c r="N5" s="10">
        <v>0</v>
      </c>
      <c r="O5" s="10">
        <v>7</v>
      </c>
      <c r="P5" s="10">
        <v>111</v>
      </c>
      <c r="Q5" s="10">
        <v>32</v>
      </c>
      <c r="R5" s="11">
        <v>-19</v>
      </c>
      <c r="S5" s="11"/>
      <c r="U5" s="45" t="s">
        <v>30</v>
      </c>
      <c r="V5" s="45" t="s">
        <v>64</v>
      </c>
      <c r="W5" s="45" t="s">
        <v>82</v>
      </c>
    </row>
    <row r="6" spans="1:26" x14ac:dyDescent="0.3">
      <c r="A6" s="52" t="str">
        <f>VLOOKUP("Ruwbouw sparingmaat",TabVertalingen,Hulp,FALSE)</f>
        <v>Ruwbouw sparingmaat</v>
      </c>
      <c r="B6" s="57" t="s">
        <v>0</v>
      </c>
      <c r="C6" s="59"/>
      <c r="D6" s="59"/>
      <c r="G6" s="12" t="s">
        <v>27</v>
      </c>
      <c r="H6" s="2" t="s">
        <v>12</v>
      </c>
      <c r="I6" s="2" t="s">
        <v>9</v>
      </c>
      <c r="J6" s="32">
        <v>1800</v>
      </c>
      <c r="K6" s="32">
        <v>3000</v>
      </c>
      <c r="L6" s="3">
        <v>38</v>
      </c>
      <c r="M6" s="3"/>
      <c r="N6" s="3">
        <v>0</v>
      </c>
      <c r="O6" s="3">
        <v>8</v>
      </c>
      <c r="P6" s="3">
        <v>60</v>
      </c>
      <c r="Q6" s="3">
        <v>20</v>
      </c>
      <c r="R6" s="13">
        <v>-5</v>
      </c>
      <c r="S6" s="13">
        <v>5</v>
      </c>
      <c r="U6" s="45" t="s">
        <v>31</v>
      </c>
      <c r="V6" s="45" t="s">
        <v>31</v>
      </c>
      <c r="W6" s="45" t="s">
        <v>83</v>
      </c>
    </row>
    <row r="7" spans="1:26" x14ac:dyDescent="0.3">
      <c r="A7" s="53" t="str">
        <f>VLOOKUP("Stelkozijn buitenmaat",TabVertalingen,Hulp,FALSE)</f>
        <v>Stelkozijn buitenmaat</v>
      </c>
      <c r="B7" s="58" t="s">
        <v>3</v>
      </c>
      <c r="C7" s="60"/>
      <c r="D7" s="60"/>
      <c r="G7" s="4" t="s">
        <v>28</v>
      </c>
      <c r="H7" s="5" t="s">
        <v>11</v>
      </c>
      <c r="I7" s="5" t="s">
        <v>8</v>
      </c>
      <c r="J7" s="30">
        <v>500</v>
      </c>
      <c r="K7" s="30">
        <v>1235</v>
      </c>
      <c r="L7" s="6">
        <v>76</v>
      </c>
      <c r="M7" s="6"/>
      <c r="N7" s="6">
        <v>0</v>
      </c>
      <c r="O7" s="6">
        <v>7</v>
      </c>
      <c r="P7" s="6">
        <v>111</v>
      </c>
      <c r="Q7" s="6">
        <v>32</v>
      </c>
      <c r="R7" s="7">
        <v>-19</v>
      </c>
      <c r="S7" s="7"/>
      <c r="U7" s="45" t="s">
        <v>32</v>
      </c>
      <c r="V7" s="45" t="s">
        <v>32</v>
      </c>
      <c r="W7" s="45" t="s">
        <v>84</v>
      </c>
    </row>
    <row r="8" spans="1:26" x14ac:dyDescent="0.3">
      <c r="A8" s="52" t="str">
        <f>VLOOKUP("Deurblad",TabVertalingen,Hulp,FALSE)</f>
        <v>Deurblad</v>
      </c>
      <c r="B8" s="57" t="s">
        <v>1</v>
      </c>
      <c r="C8" s="59"/>
      <c r="D8" s="59"/>
      <c r="G8" s="14" t="s">
        <v>28</v>
      </c>
      <c r="H8" s="15" t="s">
        <v>11</v>
      </c>
      <c r="I8" s="15" t="s">
        <v>9</v>
      </c>
      <c r="J8" s="31">
        <v>1800</v>
      </c>
      <c r="K8" s="31">
        <v>3000</v>
      </c>
      <c r="L8" s="16">
        <v>38</v>
      </c>
      <c r="M8" s="16"/>
      <c r="N8" s="16">
        <v>0</v>
      </c>
      <c r="O8" s="16">
        <v>8</v>
      </c>
      <c r="P8" s="16">
        <v>60</v>
      </c>
      <c r="Q8" s="16">
        <v>20</v>
      </c>
      <c r="R8" s="17">
        <v>-5</v>
      </c>
      <c r="S8" s="17">
        <v>5</v>
      </c>
      <c r="U8" s="45" t="s">
        <v>39</v>
      </c>
      <c r="V8" s="45" t="s">
        <v>39</v>
      </c>
      <c r="W8" s="45" t="s">
        <v>85</v>
      </c>
    </row>
    <row r="9" spans="1:26" x14ac:dyDescent="0.3">
      <c r="A9" s="53" t="str">
        <f>VLOOKUP("Kozijn opdekmaat",TabVertalingen,Hulp,FALSE)</f>
        <v>Kozijn opdekmaat</v>
      </c>
      <c r="B9" s="58" t="s">
        <v>5</v>
      </c>
      <c r="C9" s="60"/>
      <c r="D9" s="60"/>
      <c r="G9" s="8" t="s">
        <v>28</v>
      </c>
      <c r="H9" s="9" t="s">
        <v>12</v>
      </c>
      <c r="I9" s="9" t="s">
        <v>8</v>
      </c>
      <c r="J9" s="29">
        <v>1000</v>
      </c>
      <c r="K9" s="29">
        <v>2400</v>
      </c>
      <c r="L9" s="10">
        <v>91</v>
      </c>
      <c r="M9" s="10"/>
      <c r="N9" s="10">
        <v>0</v>
      </c>
      <c r="O9" s="10">
        <v>7</v>
      </c>
      <c r="P9" s="10">
        <v>111</v>
      </c>
      <c r="Q9" s="10">
        <v>32</v>
      </c>
      <c r="R9" s="11">
        <v>-19</v>
      </c>
      <c r="S9" s="11"/>
      <c r="U9" s="45" t="s">
        <v>40</v>
      </c>
      <c r="V9" s="45" t="s">
        <v>40</v>
      </c>
      <c r="W9" s="45" t="s">
        <v>40</v>
      </c>
    </row>
    <row r="10" spans="1:26" x14ac:dyDescent="0.3">
      <c r="A10" s="52" t="str">
        <f>VLOOKUP("Kozijn buitenmaat",TabVertalingen,Hulp,FALSE)</f>
        <v>Kozijn buitenmaat</v>
      </c>
      <c r="B10" s="57" t="s">
        <v>4</v>
      </c>
      <c r="C10" s="59"/>
      <c r="D10" s="59"/>
      <c r="G10" s="12" t="s">
        <v>28</v>
      </c>
      <c r="H10" s="2" t="s">
        <v>12</v>
      </c>
      <c r="I10" s="2" t="s">
        <v>9</v>
      </c>
      <c r="J10" s="32">
        <v>1800</v>
      </c>
      <c r="K10" s="32">
        <v>3000</v>
      </c>
      <c r="L10" s="3">
        <v>38</v>
      </c>
      <c r="M10" s="3"/>
      <c r="N10" s="3">
        <v>0</v>
      </c>
      <c r="O10" s="3">
        <v>8</v>
      </c>
      <c r="P10" s="3">
        <v>60</v>
      </c>
      <c r="Q10" s="3">
        <v>20</v>
      </c>
      <c r="R10" s="13">
        <v>-5</v>
      </c>
      <c r="S10" s="13">
        <v>5</v>
      </c>
      <c r="U10" s="45" t="s">
        <v>41</v>
      </c>
      <c r="V10" s="45" t="s">
        <v>41</v>
      </c>
      <c r="W10" s="45" t="s">
        <v>41</v>
      </c>
    </row>
    <row r="11" spans="1:26" x14ac:dyDescent="0.3">
      <c r="A11" s="53" t="str">
        <f>VLOOKUP("Kozijn binnenmaat",TabVertalingen,Hulp,FALSE)</f>
        <v>Kozijn binnenmaat</v>
      </c>
      <c r="B11" s="58" t="s">
        <v>6</v>
      </c>
      <c r="C11" s="60"/>
      <c r="D11" s="60"/>
      <c r="G11" s="4" t="s">
        <v>29</v>
      </c>
      <c r="H11" s="5" t="s">
        <v>11</v>
      </c>
      <c r="I11" s="5" t="s">
        <v>8</v>
      </c>
      <c r="J11" s="30">
        <v>500</v>
      </c>
      <c r="K11" s="30">
        <v>1235</v>
      </c>
      <c r="L11" s="6">
        <v>76</v>
      </c>
      <c r="M11" s="6"/>
      <c r="N11" s="6">
        <v>0</v>
      </c>
      <c r="O11" s="6">
        <v>7</v>
      </c>
      <c r="P11" s="6">
        <v>111</v>
      </c>
      <c r="Q11" s="6">
        <v>66</v>
      </c>
      <c r="R11" s="7">
        <v>-19</v>
      </c>
      <c r="S11" s="7"/>
      <c r="U11" s="46" t="s">
        <v>42</v>
      </c>
      <c r="V11" s="46" t="s">
        <v>42</v>
      </c>
      <c r="W11" s="46" t="s">
        <v>42</v>
      </c>
    </row>
    <row r="12" spans="1:26" x14ac:dyDescent="0.3">
      <c r="A12" s="52" t="str">
        <f>VLOOKUP("Vrije doorgang",TabVertalingen,Hulp,FALSE)</f>
        <v>Vrije doorgang</v>
      </c>
      <c r="B12" s="57" t="s">
        <v>2</v>
      </c>
      <c r="C12" s="59"/>
      <c r="D12" s="59"/>
      <c r="G12" s="14" t="s">
        <v>29</v>
      </c>
      <c r="H12" s="15" t="s">
        <v>11</v>
      </c>
      <c r="I12" s="15" t="s">
        <v>9</v>
      </c>
      <c r="J12" s="31">
        <v>1800</v>
      </c>
      <c r="K12" s="31">
        <v>3000</v>
      </c>
      <c r="L12" s="16">
        <v>43</v>
      </c>
      <c r="M12" s="16"/>
      <c r="N12" s="16">
        <v>0</v>
      </c>
      <c r="O12" s="16">
        <v>8</v>
      </c>
      <c r="P12" s="16">
        <v>60</v>
      </c>
      <c r="Q12" s="16">
        <v>34</v>
      </c>
      <c r="R12" s="17">
        <v>-5</v>
      </c>
      <c r="S12" s="17">
        <v>5</v>
      </c>
      <c r="U12" s="22" t="s">
        <v>38</v>
      </c>
      <c r="V12" t="s">
        <v>19</v>
      </c>
      <c r="W12" s="47" t="s">
        <v>53</v>
      </c>
    </row>
    <row r="13" spans="1:26" x14ac:dyDescent="0.3">
      <c r="A13" s="53" t="str">
        <f>VLOOKUP("Ruimte onder de deur",TabVertalingen,Hulp,FALSE)</f>
        <v>Ruimte onder de deur</v>
      </c>
      <c r="B13" s="51"/>
      <c r="C13" s="50"/>
      <c r="D13" s="60">
        <v>5</v>
      </c>
      <c r="F13" s="56" t="s">
        <v>86</v>
      </c>
      <c r="G13" s="8" t="s">
        <v>29</v>
      </c>
      <c r="H13" s="9" t="s">
        <v>12</v>
      </c>
      <c r="I13" s="9" t="s">
        <v>8</v>
      </c>
      <c r="J13" s="29">
        <v>1000</v>
      </c>
      <c r="K13" s="29">
        <v>2400</v>
      </c>
      <c r="L13" s="10">
        <v>76</v>
      </c>
      <c r="M13" s="10"/>
      <c r="N13" s="10">
        <v>0</v>
      </c>
      <c r="O13" s="10">
        <v>7</v>
      </c>
      <c r="P13" s="10">
        <v>111</v>
      </c>
      <c r="Q13" s="10">
        <v>66</v>
      </c>
      <c r="R13" s="11">
        <v>-19</v>
      </c>
      <c r="S13" s="11"/>
      <c r="U13" s="22" t="s">
        <v>37</v>
      </c>
      <c r="V13" t="s">
        <v>20</v>
      </c>
      <c r="W13" t="s">
        <v>54</v>
      </c>
    </row>
    <row r="14" spans="1:26" x14ac:dyDescent="0.3">
      <c r="G14" s="12" t="s">
        <v>29</v>
      </c>
      <c r="H14" s="2" t="s">
        <v>12</v>
      </c>
      <c r="I14" s="2" t="s">
        <v>9</v>
      </c>
      <c r="J14" s="32">
        <v>1800</v>
      </c>
      <c r="K14" s="32">
        <v>3000</v>
      </c>
      <c r="L14" s="3">
        <v>43</v>
      </c>
      <c r="M14" s="3"/>
      <c r="N14" s="3">
        <v>0</v>
      </c>
      <c r="O14" s="3">
        <v>8</v>
      </c>
      <c r="P14" s="3">
        <v>60</v>
      </c>
      <c r="Q14" s="3">
        <v>34</v>
      </c>
      <c r="R14" s="13">
        <v>-5</v>
      </c>
      <c r="S14" s="13">
        <v>5</v>
      </c>
      <c r="U14" s="22" t="s">
        <v>26</v>
      </c>
      <c r="V14" t="s">
        <v>18</v>
      </c>
      <c r="W14" t="s">
        <v>48</v>
      </c>
    </row>
    <row r="15" spans="1:26" x14ac:dyDescent="0.3">
      <c r="G15" s="4" t="s">
        <v>30</v>
      </c>
      <c r="H15" s="5" t="s">
        <v>11</v>
      </c>
      <c r="I15" s="5" t="s">
        <v>8</v>
      </c>
      <c r="J15" s="30">
        <v>500</v>
      </c>
      <c r="K15" s="30">
        <v>1235</v>
      </c>
      <c r="L15" s="6">
        <v>147</v>
      </c>
      <c r="M15" s="6">
        <v>127</v>
      </c>
      <c r="N15" s="6">
        <v>0</v>
      </c>
      <c r="O15" s="6">
        <v>7</v>
      </c>
      <c r="P15" s="6">
        <v>111</v>
      </c>
      <c r="Q15" s="6">
        <v>32</v>
      </c>
      <c r="R15" s="7">
        <v>-19</v>
      </c>
      <c r="S15" s="7"/>
      <c r="U15" s="22" t="s">
        <v>36</v>
      </c>
      <c r="V15" t="s">
        <v>21</v>
      </c>
      <c r="W15" t="s">
        <v>49</v>
      </c>
    </row>
    <row r="16" spans="1:26" x14ac:dyDescent="0.3">
      <c r="G16" s="14" t="s">
        <v>30</v>
      </c>
      <c r="H16" s="15" t="s">
        <v>11</v>
      </c>
      <c r="I16" s="15" t="s">
        <v>9</v>
      </c>
      <c r="J16" s="31">
        <v>1800</v>
      </c>
      <c r="K16" s="31">
        <v>3000</v>
      </c>
      <c r="L16" s="16">
        <v>78</v>
      </c>
      <c r="M16" s="16">
        <v>68</v>
      </c>
      <c r="N16" s="16">
        <v>0</v>
      </c>
      <c r="O16" s="16">
        <v>8</v>
      </c>
      <c r="P16" s="16">
        <v>60</v>
      </c>
      <c r="Q16" s="16">
        <v>20</v>
      </c>
      <c r="R16" s="17">
        <v>-5</v>
      </c>
      <c r="S16" s="17">
        <v>5</v>
      </c>
      <c r="U16" s="22" t="s">
        <v>44</v>
      </c>
      <c r="V16" t="s">
        <v>22</v>
      </c>
      <c r="W16" t="s">
        <v>55</v>
      </c>
    </row>
    <row r="17" spans="1:23" x14ac:dyDescent="0.3">
      <c r="A17" s="24"/>
      <c r="G17" s="8" t="s">
        <v>30</v>
      </c>
      <c r="H17" s="9" t="s">
        <v>12</v>
      </c>
      <c r="I17" s="9" t="s">
        <v>8</v>
      </c>
      <c r="J17" s="29">
        <v>1000</v>
      </c>
      <c r="K17" s="29">
        <v>2400</v>
      </c>
      <c r="L17" s="10">
        <v>147</v>
      </c>
      <c r="M17" s="10">
        <v>127</v>
      </c>
      <c r="N17" s="10">
        <v>0</v>
      </c>
      <c r="O17" s="10">
        <v>7</v>
      </c>
      <c r="P17" s="10">
        <v>111</v>
      </c>
      <c r="Q17" s="10">
        <v>32</v>
      </c>
      <c r="R17" s="11">
        <v>-19</v>
      </c>
      <c r="S17" s="11"/>
      <c r="U17" s="22" t="s">
        <v>35</v>
      </c>
      <c r="V17" t="s">
        <v>23</v>
      </c>
      <c r="W17" t="s">
        <v>50</v>
      </c>
    </row>
    <row r="18" spans="1:23" x14ac:dyDescent="0.3">
      <c r="G18" s="12" t="s">
        <v>30</v>
      </c>
      <c r="H18" s="2" t="s">
        <v>12</v>
      </c>
      <c r="I18" s="2" t="s">
        <v>9</v>
      </c>
      <c r="J18" s="32">
        <v>1800</v>
      </c>
      <c r="K18" s="32">
        <v>3000</v>
      </c>
      <c r="L18" s="3">
        <v>78</v>
      </c>
      <c r="M18" s="3">
        <v>68</v>
      </c>
      <c r="N18" s="3">
        <v>0</v>
      </c>
      <c r="O18" s="3">
        <v>8</v>
      </c>
      <c r="P18" s="3">
        <v>60</v>
      </c>
      <c r="Q18" s="3">
        <v>20</v>
      </c>
      <c r="R18" s="13">
        <v>-5</v>
      </c>
      <c r="S18" s="13">
        <v>5</v>
      </c>
      <c r="U18" s="22" t="s">
        <v>34</v>
      </c>
      <c r="V18" t="s">
        <v>24</v>
      </c>
      <c r="W18" t="s">
        <v>51</v>
      </c>
    </row>
    <row r="19" spans="1:23" x14ac:dyDescent="0.3">
      <c r="G19" s="4" t="s">
        <v>31</v>
      </c>
      <c r="H19" s="5" t="s">
        <v>11</v>
      </c>
      <c r="I19" s="5" t="s">
        <v>8</v>
      </c>
      <c r="J19" s="30">
        <v>500</v>
      </c>
      <c r="K19" s="30">
        <v>1235</v>
      </c>
      <c r="L19" s="6">
        <v>147</v>
      </c>
      <c r="M19" s="6">
        <v>127</v>
      </c>
      <c r="N19" s="6">
        <v>0</v>
      </c>
      <c r="O19" s="6">
        <v>7</v>
      </c>
      <c r="P19" s="6">
        <v>111</v>
      </c>
      <c r="Q19" s="6">
        <v>66</v>
      </c>
      <c r="R19" s="7">
        <v>-19</v>
      </c>
      <c r="S19" s="7"/>
      <c r="U19" s="22" t="s">
        <v>33</v>
      </c>
      <c r="V19" t="s">
        <v>69</v>
      </c>
      <c r="W19" t="s">
        <v>52</v>
      </c>
    </row>
    <row r="20" spans="1:23" x14ac:dyDescent="0.3">
      <c r="G20" s="14" t="s">
        <v>31</v>
      </c>
      <c r="H20" s="15" t="s">
        <v>11</v>
      </c>
      <c r="I20" s="15" t="s">
        <v>9</v>
      </c>
      <c r="J20" s="31">
        <v>1800</v>
      </c>
      <c r="K20" s="31">
        <v>3000</v>
      </c>
      <c r="L20" s="16">
        <v>78</v>
      </c>
      <c r="M20" s="16">
        <v>68</v>
      </c>
      <c r="N20" s="16">
        <v>0</v>
      </c>
      <c r="O20" s="16">
        <v>8</v>
      </c>
      <c r="P20" s="16">
        <v>60</v>
      </c>
      <c r="Q20" s="16">
        <v>34</v>
      </c>
      <c r="R20" s="17">
        <v>-5</v>
      </c>
      <c r="S20" s="17">
        <v>5</v>
      </c>
      <c r="U20" s="22" t="s">
        <v>8</v>
      </c>
      <c r="V20" t="s">
        <v>45</v>
      </c>
      <c r="W20" t="s">
        <v>59</v>
      </c>
    </row>
    <row r="21" spans="1:23" x14ac:dyDescent="0.3">
      <c r="G21" s="8" t="s">
        <v>31</v>
      </c>
      <c r="H21" s="9" t="s">
        <v>12</v>
      </c>
      <c r="I21" s="9" t="s">
        <v>8</v>
      </c>
      <c r="J21" s="29">
        <v>1000</v>
      </c>
      <c r="K21" s="29">
        <v>2400</v>
      </c>
      <c r="L21" s="10">
        <v>147</v>
      </c>
      <c r="M21" s="10">
        <v>127</v>
      </c>
      <c r="N21" s="10">
        <v>0</v>
      </c>
      <c r="O21" s="10">
        <v>7</v>
      </c>
      <c r="P21" s="10">
        <v>111</v>
      </c>
      <c r="Q21" s="10">
        <v>66</v>
      </c>
      <c r="R21" s="11">
        <v>-19</v>
      </c>
      <c r="S21" s="11"/>
      <c r="U21" s="22" t="s">
        <v>9</v>
      </c>
      <c r="V21" t="s">
        <v>46</v>
      </c>
      <c r="W21" t="s">
        <v>58</v>
      </c>
    </row>
    <row r="22" spans="1:23" x14ac:dyDescent="0.3">
      <c r="G22" s="12" t="s">
        <v>31</v>
      </c>
      <c r="H22" s="2" t="s">
        <v>12</v>
      </c>
      <c r="I22" s="2" t="s">
        <v>9</v>
      </c>
      <c r="J22" s="32">
        <v>1800</v>
      </c>
      <c r="K22" s="32">
        <v>3000</v>
      </c>
      <c r="L22" s="3">
        <v>78</v>
      </c>
      <c r="M22" s="3">
        <v>68</v>
      </c>
      <c r="N22" s="3">
        <v>0</v>
      </c>
      <c r="O22" s="3">
        <v>8</v>
      </c>
      <c r="P22" s="3">
        <v>60</v>
      </c>
      <c r="Q22" s="3">
        <v>34</v>
      </c>
      <c r="R22" s="13">
        <v>-5</v>
      </c>
      <c r="S22" s="13">
        <v>5</v>
      </c>
      <c r="U22" s="22" t="s">
        <v>60</v>
      </c>
      <c r="V22" t="s">
        <v>11</v>
      </c>
      <c r="W22" t="s">
        <v>56</v>
      </c>
    </row>
    <row r="23" spans="1:23" x14ac:dyDescent="0.3">
      <c r="G23" s="4" t="s">
        <v>32</v>
      </c>
      <c r="H23" s="5" t="s">
        <v>11</v>
      </c>
      <c r="I23" s="5" t="s">
        <v>8</v>
      </c>
      <c r="J23" s="30">
        <v>500</v>
      </c>
      <c r="K23" s="30">
        <v>1235</v>
      </c>
      <c r="L23" s="6">
        <v>161</v>
      </c>
      <c r="M23" s="6">
        <v>139</v>
      </c>
      <c r="N23" s="6">
        <v>0</v>
      </c>
      <c r="O23" s="6">
        <v>7</v>
      </c>
      <c r="P23" s="6">
        <v>111</v>
      </c>
      <c r="Q23" s="6">
        <v>32</v>
      </c>
      <c r="R23" s="7">
        <v>-19</v>
      </c>
      <c r="S23" s="7"/>
      <c r="U23" s="22" t="s">
        <v>61</v>
      </c>
      <c r="V23" t="s">
        <v>12</v>
      </c>
      <c r="W23" t="s">
        <v>57</v>
      </c>
    </row>
    <row r="24" spans="1:23" x14ac:dyDescent="0.3">
      <c r="G24" s="14" t="s">
        <v>32</v>
      </c>
      <c r="H24" s="15" t="s">
        <v>11</v>
      </c>
      <c r="I24" s="15" t="s">
        <v>9</v>
      </c>
      <c r="J24" s="31">
        <v>1800</v>
      </c>
      <c r="K24" s="31">
        <v>3000</v>
      </c>
      <c r="L24" s="16">
        <v>84</v>
      </c>
      <c r="M24" s="16">
        <v>74</v>
      </c>
      <c r="N24" s="16">
        <v>0</v>
      </c>
      <c r="O24" s="16">
        <v>8</v>
      </c>
      <c r="P24" s="16">
        <v>60</v>
      </c>
      <c r="Q24" s="16">
        <v>20</v>
      </c>
      <c r="R24" s="17">
        <v>-5</v>
      </c>
      <c r="S24" s="17">
        <v>5</v>
      </c>
      <c r="U24" s="22" t="s">
        <v>73</v>
      </c>
      <c r="V24" t="s">
        <v>7</v>
      </c>
      <c r="W24" t="s">
        <v>78</v>
      </c>
    </row>
    <row r="25" spans="1:23" x14ac:dyDescent="0.3">
      <c r="G25" s="8" t="s">
        <v>32</v>
      </c>
      <c r="H25" s="9" t="s">
        <v>12</v>
      </c>
      <c r="I25" s="9" t="s">
        <v>8</v>
      </c>
      <c r="J25" s="29">
        <v>1000</v>
      </c>
      <c r="K25" s="29">
        <v>2400</v>
      </c>
      <c r="L25" s="10">
        <v>161</v>
      </c>
      <c r="M25" s="10">
        <v>139</v>
      </c>
      <c r="N25" s="10">
        <v>0</v>
      </c>
      <c r="O25" s="10">
        <v>7</v>
      </c>
      <c r="P25" s="10">
        <v>111</v>
      </c>
      <c r="Q25" s="10">
        <v>32</v>
      </c>
      <c r="R25" s="11">
        <v>-19</v>
      </c>
      <c r="S25" s="11"/>
      <c r="U25" s="22" t="s">
        <v>74</v>
      </c>
      <c r="V25" t="s">
        <v>77</v>
      </c>
      <c r="W25" t="s">
        <v>79</v>
      </c>
    </row>
    <row r="26" spans="1:23" x14ac:dyDescent="0.3">
      <c r="G26" s="12" t="s">
        <v>32</v>
      </c>
      <c r="H26" s="2" t="s">
        <v>12</v>
      </c>
      <c r="I26" s="2" t="s">
        <v>9</v>
      </c>
      <c r="J26" s="32">
        <v>1800</v>
      </c>
      <c r="K26" s="32">
        <v>3000</v>
      </c>
      <c r="L26" s="3">
        <v>84</v>
      </c>
      <c r="M26" s="3">
        <v>74</v>
      </c>
      <c r="N26" s="3">
        <v>0</v>
      </c>
      <c r="O26" s="3">
        <v>8</v>
      </c>
      <c r="P26" s="3">
        <v>60</v>
      </c>
      <c r="Q26" s="3">
        <v>20</v>
      </c>
      <c r="R26" s="13">
        <v>-5</v>
      </c>
      <c r="S26" s="13">
        <v>5</v>
      </c>
      <c r="U26" s="22" t="s">
        <v>75</v>
      </c>
      <c r="V26" t="s">
        <v>76</v>
      </c>
      <c r="W26" t="s">
        <v>80</v>
      </c>
    </row>
    <row r="27" spans="1:23" x14ac:dyDescent="0.3">
      <c r="G27" s="4" t="s">
        <v>39</v>
      </c>
      <c r="H27" s="5" t="s">
        <v>11</v>
      </c>
      <c r="I27" s="5" t="s">
        <v>8</v>
      </c>
      <c r="J27" s="30">
        <v>500</v>
      </c>
      <c r="K27" s="30">
        <v>1235</v>
      </c>
      <c r="L27" s="6">
        <v>161</v>
      </c>
      <c r="M27" s="6">
        <v>139</v>
      </c>
      <c r="N27" s="6">
        <v>0</v>
      </c>
      <c r="O27" s="6">
        <v>7</v>
      </c>
      <c r="P27" s="6">
        <v>111</v>
      </c>
      <c r="Q27" s="6">
        <v>66</v>
      </c>
      <c r="R27" s="7">
        <v>-19</v>
      </c>
      <c r="S27" s="7"/>
    </row>
    <row r="28" spans="1:23" x14ac:dyDescent="0.3">
      <c r="G28" s="14" t="s">
        <v>39</v>
      </c>
      <c r="H28" s="15" t="s">
        <v>11</v>
      </c>
      <c r="I28" s="15" t="s">
        <v>9</v>
      </c>
      <c r="J28" s="31">
        <v>1800</v>
      </c>
      <c r="K28" s="31">
        <v>3000</v>
      </c>
      <c r="L28" s="16">
        <v>83</v>
      </c>
      <c r="M28" s="16">
        <v>74</v>
      </c>
      <c r="N28" s="16">
        <v>0</v>
      </c>
      <c r="O28" s="16">
        <v>8</v>
      </c>
      <c r="P28" s="16">
        <v>60</v>
      </c>
      <c r="Q28" s="16">
        <v>34</v>
      </c>
      <c r="R28" s="17">
        <v>-5</v>
      </c>
      <c r="S28" s="17">
        <v>5</v>
      </c>
    </row>
    <row r="29" spans="1:23" x14ac:dyDescent="0.3">
      <c r="G29" s="8" t="s">
        <v>39</v>
      </c>
      <c r="H29" s="9" t="s">
        <v>12</v>
      </c>
      <c r="I29" s="9" t="s">
        <v>8</v>
      </c>
      <c r="J29" s="29">
        <v>1000</v>
      </c>
      <c r="K29" s="29">
        <v>2400</v>
      </c>
      <c r="L29" s="10">
        <v>161</v>
      </c>
      <c r="M29" s="10">
        <v>139</v>
      </c>
      <c r="N29" s="10">
        <v>0</v>
      </c>
      <c r="O29" s="10">
        <v>7</v>
      </c>
      <c r="P29" s="10">
        <v>111</v>
      </c>
      <c r="Q29" s="10">
        <v>66</v>
      </c>
      <c r="R29" s="11">
        <v>-19</v>
      </c>
      <c r="S29" s="11"/>
    </row>
    <row r="30" spans="1:23" x14ac:dyDescent="0.3">
      <c r="G30" s="12" t="s">
        <v>39</v>
      </c>
      <c r="H30" s="2" t="s">
        <v>12</v>
      </c>
      <c r="I30" s="2" t="s">
        <v>9</v>
      </c>
      <c r="J30" s="32">
        <v>1800</v>
      </c>
      <c r="K30" s="32">
        <v>3000</v>
      </c>
      <c r="L30" s="3">
        <v>83</v>
      </c>
      <c r="M30" s="3">
        <v>74</v>
      </c>
      <c r="N30" s="3">
        <v>0</v>
      </c>
      <c r="O30" s="3">
        <v>8</v>
      </c>
      <c r="P30" s="3">
        <v>60</v>
      </c>
      <c r="Q30" s="3">
        <v>34</v>
      </c>
      <c r="R30" s="13">
        <v>-5</v>
      </c>
      <c r="S30" s="13">
        <v>5</v>
      </c>
    </row>
    <row r="31" spans="1:23" x14ac:dyDescent="0.3">
      <c r="G31" s="4" t="s">
        <v>40</v>
      </c>
      <c r="H31" s="5" t="s">
        <v>11</v>
      </c>
      <c r="I31" s="5" t="s">
        <v>8</v>
      </c>
      <c r="J31" s="30">
        <v>500</v>
      </c>
      <c r="K31" s="30">
        <v>1235</v>
      </c>
      <c r="L31" s="6">
        <v>87</v>
      </c>
      <c r="M31" s="6">
        <v>78</v>
      </c>
      <c r="N31" s="6">
        <v>0</v>
      </c>
      <c r="O31" s="6">
        <v>7</v>
      </c>
      <c r="P31" s="6">
        <v>73</v>
      </c>
      <c r="Q31" s="6">
        <v>32</v>
      </c>
      <c r="R31" s="7">
        <v>-19</v>
      </c>
      <c r="S31" s="7"/>
    </row>
    <row r="32" spans="1:23" x14ac:dyDescent="0.3">
      <c r="G32" s="14" t="s">
        <v>40</v>
      </c>
      <c r="H32" s="15" t="s">
        <v>11</v>
      </c>
      <c r="I32" s="15" t="s">
        <v>9</v>
      </c>
      <c r="J32" s="31">
        <v>1800</v>
      </c>
      <c r="K32" s="31">
        <v>3000</v>
      </c>
      <c r="L32" s="16">
        <v>53</v>
      </c>
      <c r="M32" s="16">
        <v>44</v>
      </c>
      <c r="N32" s="16">
        <v>0</v>
      </c>
      <c r="O32" s="16">
        <v>8</v>
      </c>
      <c r="P32" s="16">
        <v>41</v>
      </c>
      <c r="Q32" s="16">
        <v>20</v>
      </c>
      <c r="R32" s="17">
        <v>-4</v>
      </c>
      <c r="S32" s="17">
        <v>5</v>
      </c>
    </row>
    <row r="33" spans="7:19" x14ac:dyDescent="0.3">
      <c r="G33" s="8" t="s">
        <v>40</v>
      </c>
      <c r="H33" s="9" t="s">
        <v>12</v>
      </c>
      <c r="I33" s="9" t="s">
        <v>8</v>
      </c>
      <c r="J33" s="29">
        <v>1000</v>
      </c>
      <c r="K33" s="29">
        <v>2400</v>
      </c>
      <c r="L33" s="10">
        <v>93</v>
      </c>
      <c r="M33" s="10">
        <v>78</v>
      </c>
      <c r="N33" s="10">
        <v>0</v>
      </c>
      <c r="O33" s="10">
        <v>7</v>
      </c>
      <c r="P33" s="10">
        <v>73</v>
      </c>
      <c r="Q33" s="10">
        <v>32</v>
      </c>
      <c r="R33" s="11">
        <v>-19</v>
      </c>
      <c r="S33" s="11"/>
    </row>
    <row r="34" spans="7:19" x14ac:dyDescent="0.3">
      <c r="G34" s="12" t="s">
        <v>40</v>
      </c>
      <c r="H34" s="2" t="s">
        <v>12</v>
      </c>
      <c r="I34" s="2" t="s">
        <v>9</v>
      </c>
      <c r="J34" s="32">
        <v>1800</v>
      </c>
      <c r="K34" s="32">
        <v>3000</v>
      </c>
      <c r="L34" s="3">
        <v>53</v>
      </c>
      <c r="M34" s="3">
        <v>44</v>
      </c>
      <c r="N34" s="3">
        <v>0</v>
      </c>
      <c r="O34" s="3">
        <v>8</v>
      </c>
      <c r="P34" s="3">
        <v>41</v>
      </c>
      <c r="Q34" s="3">
        <v>20</v>
      </c>
      <c r="R34" s="13">
        <v>-4</v>
      </c>
      <c r="S34" s="13">
        <v>5</v>
      </c>
    </row>
    <row r="35" spans="7:19" x14ac:dyDescent="0.3">
      <c r="G35" s="33" t="s">
        <v>41</v>
      </c>
      <c r="H35" s="30" t="s">
        <v>11</v>
      </c>
      <c r="I35" s="30" t="s">
        <v>8</v>
      </c>
      <c r="J35" s="30">
        <v>500</v>
      </c>
      <c r="K35" s="30">
        <v>1235</v>
      </c>
      <c r="L35" s="37">
        <v>76</v>
      </c>
      <c r="M35" s="37"/>
      <c r="N35" s="37">
        <v>0</v>
      </c>
      <c r="O35" s="37">
        <v>7</v>
      </c>
      <c r="P35" s="37">
        <v>157</v>
      </c>
      <c r="Q35" s="37">
        <v>37</v>
      </c>
      <c r="R35" s="38">
        <v>-23</v>
      </c>
      <c r="S35" s="38"/>
    </row>
    <row r="36" spans="7:19" x14ac:dyDescent="0.3">
      <c r="G36" s="34" t="s">
        <v>41</v>
      </c>
      <c r="H36" s="31" t="s">
        <v>11</v>
      </c>
      <c r="I36" s="31" t="s">
        <v>9</v>
      </c>
      <c r="J36" s="31">
        <v>1800</v>
      </c>
      <c r="K36" s="31">
        <v>2950</v>
      </c>
      <c r="L36" s="39">
        <v>38</v>
      </c>
      <c r="M36" s="39"/>
      <c r="N36" s="39">
        <v>0</v>
      </c>
      <c r="O36" s="39">
        <v>8</v>
      </c>
      <c r="P36" s="39">
        <v>83</v>
      </c>
      <c r="Q36" s="39">
        <v>23</v>
      </c>
      <c r="R36" s="40">
        <v>-7</v>
      </c>
      <c r="S36" s="40">
        <v>5</v>
      </c>
    </row>
    <row r="37" spans="7:19" x14ac:dyDescent="0.3">
      <c r="G37" s="35" t="s">
        <v>41</v>
      </c>
      <c r="H37" s="29" t="s">
        <v>12</v>
      </c>
      <c r="I37" s="29" t="s">
        <v>8</v>
      </c>
      <c r="J37" s="29">
        <v>1000</v>
      </c>
      <c r="K37" s="29">
        <v>2400</v>
      </c>
      <c r="L37" s="41">
        <v>86</v>
      </c>
      <c r="M37" s="41"/>
      <c r="N37" s="41">
        <v>0</v>
      </c>
      <c r="O37" s="41">
        <v>7</v>
      </c>
      <c r="P37" s="41">
        <v>157</v>
      </c>
      <c r="Q37" s="41">
        <v>37</v>
      </c>
      <c r="R37" s="42">
        <v>-23</v>
      </c>
      <c r="S37" s="42"/>
    </row>
    <row r="38" spans="7:19" x14ac:dyDescent="0.3">
      <c r="G38" s="36" t="s">
        <v>41</v>
      </c>
      <c r="H38" s="32" t="s">
        <v>12</v>
      </c>
      <c r="I38" s="32" t="s">
        <v>9</v>
      </c>
      <c r="J38" s="32">
        <v>1800</v>
      </c>
      <c r="K38" s="32">
        <v>2950</v>
      </c>
      <c r="L38" s="43">
        <v>38</v>
      </c>
      <c r="M38" s="43"/>
      <c r="N38" s="43">
        <v>0</v>
      </c>
      <c r="O38" s="43">
        <v>8</v>
      </c>
      <c r="P38" s="43">
        <v>83</v>
      </c>
      <c r="Q38" s="43">
        <v>23</v>
      </c>
      <c r="R38" s="44">
        <v>-7</v>
      </c>
      <c r="S38" s="44">
        <v>5</v>
      </c>
    </row>
    <row r="39" spans="7:19" x14ac:dyDescent="0.3">
      <c r="G39" s="33" t="s">
        <v>42</v>
      </c>
      <c r="H39" s="30" t="s">
        <v>11</v>
      </c>
      <c r="I39" s="30" t="s">
        <v>8</v>
      </c>
      <c r="J39" s="30">
        <v>500</v>
      </c>
      <c r="K39" s="30">
        <v>1235</v>
      </c>
      <c r="L39" s="37">
        <v>76</v>
      </c>
      <c r="M39" s="37"/>
      <c r="N39" s="37">
        <v>0</v>
      </c>
      <c r="O39" s="37">
        <v>7</v>
      </c>
      <c r="P39" s="37">
        <v>157</v>
      </c>
      <c r="Q39" s="37">
        <v>37</v>
      </c>
      <c r="R39" s="38">
        <v>-23</v>
      </c>
      <c r="S39" s="38"/>
    </row>
    <row r="40" spans="7:19" x14ac:dyDescent="0.3">
      <c r="G40" s="34" t="s">
        <v>42</v>
      </c>
      <c r="H40" s="31" t="s">
        <v>11</v>
      </c>
      <c r="I40" s="31" t="s">
        <v>9</v>
      </c>
      <c r="J40" s="31">
        <v>1800</v>
      </c>
      <c r="K40" s="31">
        <v>2950</v>
      </c>
      <c r="L40" s="39">
        <v>38</v>
      </c>
      <c r="M40" s="39"/>
      <c r="N40" s="39">
        <v>0</v>
      </c>
      <c r="O40" s="39">
        <v>8</v>
      </c>
      <c r="P40" s="39">
        <v>83</v>
      </c>
      <c r="Q40" s="39">
        <v>23</v>
      </c>
      <c r="R40" s="40">
        <v>-7</v>
      </c>
      <c r="S40" s="40">
        <v>5</v>
      </c>
    </row>
    <row r="41" spans="7:19" x14ac:dyDescent="0.3">
      <c r="G41" s="35" t="s">
        <v>42</v>
      </c>
      <c r="H41" s="29" t="s">
        <v>12</v>
      </c>
      <c r="I41" s="29" t="s">
        <v>8</v>
      </c>
      <c r="J41" s="29">
        <v>1000</v>
      </c>
      <c r="K41" s="29">
        <v>2400</v>
      </c>
      <c r="L41" s="41">
        <v>86</v>
      </c>
      <c r="M41" s="41"/>
      <c r="N41" s="41">
        <v>0</v>
      </c>
      <c r="O41" s="41">
        <v>7</v>
      </c>
      <c r="P41" s="41">
        <v>157</v>
      </c>
      <c r="Q41" s="41">
        <v>37</v>
      </c>
      <c r="R41" s="42">
        <v>-23</v>
      </c>
      <c r="S41" s="42"/>
    </row>
    <row r="42" spans="7:19" x14ac:dyDescent="0.3">
      <c r="G42" s="36" t="s">
        <v>42</v>
      </c>
      <c r="H42" s="32" t="s">
        <v>12</v>
      </c>
      <c r="I42" s="32" t="s">
        <v>9</v>
      </c>
      <c r="J42" s="32">
        <v>1800</v>
      </c>
      <c r="K42" s="32">
        <v>2950</v>
      </c>
      <c r="L42" s="43">
        <v>38</v>
      </c>
      <c r="M42" s="43"/>
      <c r="N42" s="43">
        <v>0</v>
      </c>
      <c r="O42" s="43">
        <v>8</v>
      </c>
      <c r="P42" s="43">
        <v>83</v>
      </c>
      <c r="Q42" s="43">
        <v>23</v>
      </c>
      <c r="R42" s="44">
        <v>-7</v>
      </c>
      <c r="S42" s="44">
        <v>5</v>
      </c>
    </row>
  </sheetData>
  <sheetProtection sheet="1" objects="1" scenarios="1"/>
  <mergeCells count="3">
    <mergeCell ref="B1:D1"/>
    <mergeCell ref="B2:D2"/>
    <mergeCell ref="B3:D3"/>
  </mergeCells>
  <dataValidations count="5">
    <dataValidation type="decimal" allowBlank="1" showInputMessage="1" showErrorMessage="1" sqref="D13">
      <formula1>5</formula1>
      <formula2>20</formula2>
    </dataValidation>
    <dataValidation type="list" allowBlank="1" showInputMessage="1" showErrorMessage="1" sqref="B3:D3">
      <formula1>OFFSET(SingleDouble,,MATCH(Taal,Talen,0)-1)</formula1>
    </dataValidation>
    <dataValidation type="list" allowBlank="1" showInputMessage="1" showErrorMessage="1" sqref="B2:D2">
      <formula1>OFFSET(Soorten,,MATCH(Taal,Talen,0)-1)</formula1>
    </dataValidation>
    <dataValidation type="list" allowBlank="1" showInputMessage="1" showErrorMessage="1" sqref="B1:D1">
      <formula1>Talen</formula1>
    </dataValidation>
    <dataValidation type="whole" operator="greaterThan" allowBlank="1" showInputMessage="1" showErrorMessage="1" sqref="C6:D12">
      <formula1>0</formula1>
    </dataValidation>
  </dataValidations>
  <pageMargins left="0.7" right="0.7" top="0.75" bottom="0.75" header="0.3" footer="0.3"/>
  <pageSetup paperSize="9" scale="6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Rekenen">
                <anchor moveWithCells="1" sizeWithCells="1">
                  <from>
                    <xdr:col>0</xdr:col>
                    <xdr:colOff>144780</xdr:colOff>
                    <xdr:row>13</xdr:row>
                    <xdr:rowOff>175260</xdr:rowOff>
                  </from>
                  <to>
                    <xdr:col>1</xdr:col>
                    <xdr:colOff>83820</xdr:colOff>
                    <xdr:row>15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Reset">
                <anchor moveWithCells="1" sizeWithCells="1">
                  <from>
                    <xdr:col>1</xdr:col>
                    <xdr:colOff>419100</xdr:colOff>
                    <xdr:row>13</xdr:row>
                    <xdr:rowOff>182880</xdr:rowOff>
                  </from>
                  <to>
                    <xdr:col>3</xdr:col>
                    <xdr:colOff>723900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11CE64-08E2-458B-B1D5-BAFAAEFF82F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14</vt:i4>
      </vt:variant>
    </vt:vector>
  </HeadingPairs>
  <TitlesOfParts>
    <vt:vector size="15" baseType="lpstr">
      <vt:lpstr>Cube SF</vt:lpstr>
      <vt:lpstr>'Cube SF'!Breedtes</vt:lpstr>
      <vt:lpstr>'Cube SF'!Hoogtes</vt:lpstr>
      <vt:lpstr>'Cube SF'!Hulp</vt:lpstr>
      <vt:lpstr>'Cube SF'!HulpRij</vt:lpstr>
      <vt:lpstr>'Cube SF'!Norm_B</vt:lpstr>
      <vt:lpstr>'Cube SF'!Norm_H</vt:lpstr>
      <vt:lpstr>'Cube SF'!S_D</vt:lpstr>
      <vt:lpstr>'Cube SF'!SingleDouble</vt:lpstr>
      <vt:lpstr>'Cube SF'!Soort</vt:lpstr>
      <vt:lpstr>'Cube SF'!Soorten</vt:lpstr>
      <vt:lpstr>'Cube SF'!Taal</vt:lpstr>
      <vt:lpstr>'Cube SF'!TabVertalingen</vt:lpstr>
      <vt:lpstr>'Cube SF'!Talen</vt:lpstr>
      <vt:lpstr>'Cube SF'!Ventilatie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Excelspecialist</dc:creator>
  <cp:lastModifiedBy>Peter van de Bruinhorst</cp:lastModifiedBy>
  <cp:lastPrinted>2020-02-03T12:30:08Z</cp:lastPrinted>
  <dcterms:created xsi:type="dcterms:W3CDTF">2019-11-26T12:28:11Z</dcterms:created>
  <dcterms:modified xsi:type="dcterms:W3CDTF">2020-03-12T12:36:27Z</dcterms:modified>
</cp:coreProperties>
</file>